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RB(Portblair files)\2026-27\DDK Files\Custom bid for MTS and DEOs(2026-27)\BID 1\Calculation sheet\"/>
    </mc:Choice>
  </mc:AlternateContent>
  <bookViews>
    <workbookView xWindow="-120" yWindow="-120" windowWidth="29040" windowHeight="15720" activeTab="1"/>
  </bookViews>
  <sheets>
    <sheet name="New-1" sheetId="4" r:id="rId1"/>
    <sheet name="Final" sheetId="5" r:id="rId2"/>
  </sheets>
  <calcPr calcId="162913"/>
</workbook>
</file>

<file path=xl/calcChain.xml><?xml version="1.0" encoding="utf-8"?>
<calcChain xmlns="http://schemas.openxmlformats.org/spreadsheetml/2006/main">
  <c r="H4" i="5" l="1"/>
  <c r="G5" i="5" l="1"/>
  <c r="G3" i="5"/>
  <c r="G4" i="5"/>
  <c r="G2" i="5"/>
  <c r="H3" i="5"/>
  <c r="H2" i="5"/>
  <c r="K3" i="5" l="1"/>
  <c r="I5" i="5" l="1"/>
  <c r="E5" i="5"/>
  <c r="I4" i="5"/>
  <c r="E4" i="5"/>
  <c r="I3" i="5"/>
  <c r="E3" i="5"/>
  <c r="I2" i="5"/>
  <c r="E2" i="5"/>
  <c r="F2" i="5" l="1"/>
  <c r="J2" i="5"/>
  <c r="F5" i="5"/>
  <c r="H5" i="5"/>
  <c r="F4" i="5"/>
  <c r="K4" i="5" s="1"/>
  <c r="J5" i="5"/>
  <c r="F3" i="5"/>
  <c r="L2" i="5" l="1"/>
  <c r="M2" i="5" s="1"/>
  <c r="N2" i="5" s="1"/>
  <c r="K5" i="5"/>
  <c r="L5" i="5" s="1"/>
  <c r="M5" i="5" s="1"/>
  <c r="N5" i="5" s="1"/>
  <c r="J4" i="5"/>
  <c r="L4" i="5" s="1"/>
  <c r="M4" i="5" s="1"/>
  <c r="N4" i="5" s="1"/>
  <c r="J3" i="5"/>
  <c r="L3" i="5" s="1"/>
  <c r="M3" i="5" s="1"/>
  <c r="N3" i="5" s="1"/>
  <c r="N6" i="5" l="1"/>
  <c r="F5" i="4" l="1"/>
  <c r="F4" i="4"/>
  <c r="F3" i="4"/>
  <c r="F2" i="4"/>
  <c r="K3" i="4" l="1"/>
  <c r="K4" i="4"/>
  <c r="K5" i="4"/>
  <c r="J3" i="4" l="1"/>
  <c r="J2" i="4"/>
  <c r="L3" i="4" l="1"/>
  <c r="K2" i="4"/>
  <c r="L2" i="4" s="1"/>
  <c r="H3" i="4" l="1"/>
  <c r="H2" i="4"/>
  <c r="E4" i="4" l="1"/>
  <c r="I5" i="4"/>
  <c r="E5" i="4"/>
  <c r="I3" i="4"/>
  <c r="E3" i="4"/>
  <c r="I2" i="4"/>
  <c r="E2" i="4"/>
  <c r="J4" i="4" l="1"/>
  <c r="H4" i="4"/>
  <c r="H5" i="4"/>
  <c r="J5" i="4"/>
  <c r="M2" i="4"/>
  <c r="N2" i="4" s="1"/>
  <c r="L4" i="4" l="1"/>
  <c r="M4" i="4" s="1"/>
  <c r="N4" i="4" s="1"/>
  <c r="L5" i="4"/>
  <c r="M3" i="4" l="1"/>
  <c r="N3" i="4" s="1"/>
  <c r="M5" i="4"/>
  <c r="N5" i="4" s="1"/>
  <c r="N6" i="4" l="1"/>
</calcChain>
</file>

<file path=xl/sharedStrings.xml><?xml version="1.0" encoding="utf-8"?>
<sst xmlns="http://schemas.openxmlformats.org/spreadsheetml/2006/main" count="50" uniqueCount="35">
  <si>
    <t>S.No.</t>
  </si>
  <si>
    <t>Details of Manpower</t>
  </si>
  <si>
    <t>Name of the agency</t>
  </si>
  <si>
    <t xml:space="preserve">Service Charges quoted by the firm (should not be less than 3.85)                    (in percentage) </t>
  </si>
  <si>
    <t xml:space="preserve">Basic wage       </t>
  </si>
  <si>
    <t>DEO at Doordarshan Kendra Sri Vijaya Puram</t>
  </si>
  <si>
    <t>No. of Manpower      (Qty.)</t>
  </si>
  <si>
    <t>* Name of agency should be entered by the seller</t>
  </si>
  <si>
    <t>* Service charges should be entered by the seller (Should not be less than 3.85%)</t>
  </si>
  <si>
    <t>_________</t>
  </si>
  <si>
    <t xml:space="preserve">Unskilled Manpower (MTS)  at  Doordarshan Kendra Sri Vijaya </t>
  </si>
  <si>
    <t xml:space="preserve">Unskilled Manpower (MTS) for LPT Car Nicobar under Doordarshan Kendra Sri Vijaya Puram (for 5 hrs. per day) </t>
  </si>
  <si>
    <t xml:space="preserve">VLPT Care Takers under Doordarshan Kendra Sri Vijaya Puram (for 8 hrs. per day) </t>
  </si>
  <si>
    <r>
      <rPr>
        <b/>
        <sz val="12"/>
        <color theme="1"/>
        <rFont val="Calibri"/>
        <family val="2"/>
        <scheme val="minor"/>
      </rPr>
      <t>(C)                           EPF (12%) (C = A X 12%)</t>
    </r>
    <r>
      <rPr>
        <sz val="11"/>
        <color theme="1"/>
        <rFont val="Calibri"/>
        <family val="2"/>
        <scheme val="minor"/>
      </rPr>
      <t xml:space="preserve">    (</t>
    </r>
    <r>
      <rPr>
        <b/>
        <sz val="11"/>
        <color theme="1"/>
        <rFont val="Calibri"/>
        <family val="2"/>
        <scheme val="minor"/>
      </rPr>
      <t>Ceiling limit for Monthly basic wage of Rs. 15,000</t>
    </r>
    <r>
      <rPr>
        <sz val="11"/>
        <color theme="1"/>
        <rFont val="Calibri"/>
        <family val="2"/>
        <scheme val="minor"/>
      </rPr>
      <t>)</t>
    </r>
  </si>
  <si>
    <t>(D)                        ELDI&amp;administrative charges(1%)   (D = A X 1%)</t>
  </si>
  <si>
    <t xml:space="preserve">(A)             Basic wage for 22 days       </t>
  </si>
  <si>
    <r>
      <t xml:space="preserve">(B)                                  ESI(3.25%) (B = A x 3.25%)    </t>
    </r>
    <r>
      <rPr>
        <b/>
        <sz val="11"/>
        <color theme="1"/>
        <rFont val="Calibri"/>
        <family val="2"/>
        <scheme val="minor"/>
      </rPr>
      <t xml:space="preserve"> (Ceiling limit for Monthly basic wage of  Rs. 21,000)</t>
    </r>
  </si>
  <si>
    <t>(E)      service charges     percentage</t>
  </si>
  <si>
    <t xml:space="preserve">(F)                                   service charges   (E = (A+B+C+D) X percentage of service charges)  </t>
  </si>
  <si>
    <t>(G)           GST(18%)                              (F = (A+B+C+D) X 18%)</t>
  </si>
  <si>
    <t>* The rate on the excel sheet and Financial bid should match upto two decimal points</t>
  </si>
  <si>
    <t>* If the above conditions are not met bid will be rejected</t>
  </si>
  <si>
    <t>(H)                                 Total monthly amount per unit  (G=A+B+C+D+F+G)</t>
  </si>
  <si>
    <t>(I)                                Total monthly amount   (G  x  Qty.)</t>
  </si>
  <si>
    <t>(J)                        Total period amount  (One Year)</t>
  </si>
  <si>
    <t xml:space="preserve">(A)            Basic wage for 22 days       </t>
  </si>
  <si>
    <t>(D)   ELDI&amp;administrative charges(1%)   (D = A X 1%)</t>
  </si>
  <si>
    <t>(E )            service charges     percentage</t>
  </si>
  <si>
    <t xml:space="preserve">(F)                         service charges   (E = (A+B+C+D) X percentage of service charges)  </t>
  </si>
  <si>
    <t>(G)    GST(18%)                              (F = (A+B+C+D) X 18%)</t>
  </si>
  <si>
    <t>(H)             Total monthly amount per unit  (G=A+B+C+D+E+F)</t>
  </si>
  <si>
    <t>(I)                     Total monthly amount   (G  x  Qty.)</t>
  </si>
  <si>
    <t>(J)                     Total period amount  (One Year)</t>
  </si>
  <si>
    <r>
      <t xml:space="preserve">(B)                 ESI(3.25%)         (B = A x 3.25%)    </t>
    </r>
    <r>
      <rPr>
        <b/>
        <sz val="11"/>
        <color theme="1"/>
        <rFont val="Calibri"/>
        <family val="2"/>
        <scheme val="minor"/>
      </rPr>
      <t xml:space="preserve"> (Ceiling limit for Monthly basic wage of                  Rs. 21,000)</t>
    </r>
  </si>
  <si>
    <r>
      <rPr>
        <b/>
        <sz val="12"/>
        <color theme="1"/>
        <rFont val="Calibri"/>
        <family val="2"/>
        <scheme val="minor"/>
      </rPr>
      <t>( C)                          EPF (12%)            (C = A X 12%)</t>
    </r>
    <r>
      <rPr>
        <sz val="11"/>
        <color theme="1"/>
        <rFont val="Calibri"/>
        <family val="2"/>
        <scheme val="minor"/>
      </rPr>
      <t xml:space="preserve">    (</t>
    </r>
    <r>
      <rPr>
        <b/>
        <sz val="11"/>
        <color theme="1"/>
        <rFont val="Calibri"/>
        <family val="2"/>
        <scheme val="minor"/>
      </rPr>
      <t>Ceiling limit for Monthly basic wage of Rs. 15,000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</si>
</sst>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1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10" fontId="3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vertical="top" wrapText="1"/>
    </xf>
    <xf numFmtId="0" fontId="0" fillId="2" borderId="1" xfId="0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/>
    </xf>
    <xf numFmtId="0" fontId="2" fillId="0" borderId="1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justify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</xf>
    <xf numFmtId="10" fontId="0" fillId="0" borderId="1" xfId="0" applyNumberFormat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vertical="center"/>
    </xf>
    <xf numFmtId="2" fontId="1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top" wrapText="1"/>
    </xf>
    <xf numFmtId="0" fontId="2" fillId="0" borderId="0" xfId="0" applyFont="1" applyBorder="1" applyProtection="1"/>
    <xf numFmtId="0" fontId="2" fillId="0" borderId="1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opLeftCell="A7" zoomScaleNormal="100" workbookViewId="0">
      <selection activeCell="F26" sqref="F26"/>
    </sheetView>
  </sheetViews>
  <sheetFormatPr defaultRowHeight="15" x14ac:dyDescent="0.25"/>
  <cols>
    <col min="1" max="1" width="10.42578125" customWidth="1"/>
    <col min="2" max="2" width="30.85546875" customWidth="1"/>
    <col min="5" max="5" width="14" customWidth="1"/>
    <col min="6" max="6" width="28.28515625" customWidth="1"/>
    <col min="7" max="7" width="21.42578125" customWidth="1"/>
    <col min="8" max="8" width="26.140625" customWidth="1"/>
    <col min="9" max="9" width="11.140625" customWidth="1"/>
    <col min="10" max="10" width="21.5703125" customWidth="1"/>
    <col min="11" max="11" width="17.140625" customWidth="1"/>
    <col min="12" max="12" width="23" customWidth="1"/>
    <col min="13" max="13" width="18.140625" customWidth="1"/>
    <col min="14" max="14" width="13.85546875" customWidth="1"/>
  </cols>
  <sheetData>
    <row r="1" spans="1:14" ht="86.25" customHeight="1" x14ac:dyDescent="0.25">
      <c r="A1" s="1" t="s">
        <v>0</v>
      </c>
      <c r="B1" s="7" t="s">
        <v>1</v>
      </c>
      <c r="C1" s="17" t="s">
        <v>6</v>
      </c>
      <c r="D1" s="17" t="s">
        <v>4</v>
      </c>
      <c r="E1" s="17" t="s">
        <v>15</v>
      </c>
      <c r="F1" s="17" t="s">
        <v>16</v>
      </c>
      <c r="G1" s="18" t="s">
        <v>13</v>
      </c>
      <c r="H1" s="16" t="s">
        <v>14</v>
      </c>
      <c r="I1" s="16" t="s">
        <v>17</v>
      </c>
      <c r="J1" s="16" t="s">
        <v>18</v>
      </c>
      <c r="K1" s="17" t="s">
        <v>19</v>
      </c>
      <c r="L1" s="17" t="s">
        <v>22</v>
      </c>
      <c r="M1" s="17" t="s">
        <v>23</v>
      </c>
      <c r="N1" s="17" t="s">
        <v>24</v>
      </c>
    </row>
    <row r="2" spans="1:14" ht="60" customHeight="1" x14ac:dyDescent="0.25">
      <c r="A2" s="2">
        <v>1</v>
      </c>
      <c r="B2" s="20" t="s">
        <v>5</v>
      </c>
      <c r="C2" s="3">
        <v>5</v>
      </c>
      <c r="D2" s="5">
        <v>918</v>
      </c>
      <c r="E2" s="6">
        <f>(D2*22)</f>
        <v>20196</v>
      </c>
      <c r="F2" s="19">
        <f xml:space="preserve"> E2*3.25%</f>
        <v>656.37</v>
      </c>
      <c r="G2" s="6">
        <v>1800</v>
      </c>
      <c r="H2" s="22">
        <f xml:space="preserve"> E2*1%</f>
        <v>201.96</v>
      </c>
      <c r="I2" s="12">
        <f>C8</f>
        <v>3.85E-2</v>
      </c>
      <c r="J2" s="19">
        <f xml:space="preserve"> (E2+F2+G2+H2)*3.85%</f>
        <v>879.89170499999989</v>
      </c>
      <c r="K2" s="19">
        <f>(E2+F2+G2+H2)*18%</f>
        <v>4113.7793999999994</v>
      </c>
      <c r="L2" s="19">
        <f>E2+F2+G2+H2+J2+K2</f>
        <v>27848.001104999996</v>
      </c>
      <c r="M2" s="19">
        <f>(L2)*C2</f>
        <v>139240.00552499999</v>
      </c>
      <c r="N2" s="23">
        <f>(M2*12)</f>
        <v>1670880.0662999998</v>
      </c>
    </row>
    <row r="3" spans="1:14" ht="73.5" customHeight="1" x14ac:dyDescent="0.25">
      <c r="A3" s="2">
        <v>2</v>
      </c>
      <c r="B3" s="20" t="s">
        <v>10</v>
      </c>
      <c r="C3" s="3">
        <v>4</v>
      </c>
      <c r="D3" s="5">
        <v>693</v>
      </c>
      <c r="E3" s="6">
        <f>(D3*22)</f>
        <v>15246</v>
      </c>
      <c r="F3" s="19">
        <f xml:space="preserve"> E3*3.25%</f>
        <v>495.495</v>
      </c>
      <c r="G3" s="6">
        <v>1800</v>
      </c>
      <c r="H3" s="22">
        <f xml:space="preserve"> E3*1%</f>
        <v>152.46</v>
      </c>
      <c r="I3" s="12">
        <f>C8</f>
        <v>3.85E-2</v>
      </c>
      <c r="J3" s="19">
        <f xml:space="preserve"> (E3+F3+G3+H3)*3.85%</f>
        <v>681.21726750000005</v>
      </c>
      <c r="K3" s="19">
        <f t="shared" ref="K3:K5" si="0">(E3+F3+G3+H3)*18%</f>
        <v>3184.9119000000001</v>
      </c>
      <c r="L3" s="19">
        <f>E3+F3+G3+H3+J3+K3</f>
        <v>21560.084167500001</v>
      </c>
      <c r="M3" s="19">
        <f>(L3)*C3</f>
        <v>86240.336670000004</v>
      </c>
      <c r="N3" s="23">
        <f>M3*12</f>
        <v>1034884.0400400001</v>
      </c>
    </row>
    <row r="4" spans="1:14" ht="77.25" customHeight="1" x14ac:dyDescent="0.25">
      <c r="A4" s="2">
        <v>3</v>
      </c>
      <c r="B4" s="20" t="s">
        <v>12</v>
      </c>
      <c r="C4" s="3">
        <v>19</v>
      </c>
      <c r="D4" s="5">
        <v>693</v>
      </c>
      <c r="E4" s="6">
        <f>(D4*22)</f>
        <v>15246</v>
      </c>
      <c r="F4" s="19">
        <f xml:space="preserve"> E4*3.25%</f>
        <v>495.495</v>
      </c>
      <c r="G4" s="6">
        <v>1800</v>
      </c>
      <c r="H4" s="22">
        <f xml:space="preserve"> E4*1%</f>
        <v>152.46</v>
      </c>
      <c r="I4" s="12">
        <v>3.85E-2</v>
      </c>
      <c r="J4" s="19">
        <f xml:space="preserve"> (E4+F4+G4+H4)*3.85%</f>
        <v>681.21726750000005</v>
      </c>
      <c r="K4" s="19">
        <f t="shared" si="0"/>
        <v>3184.9119000000001</v>
      </c>
      <c r="L4" s="19">
        <f>E4+F4+G4+H4+J4+K4</f>
        <v>21560.084167500001</v>
      </c>
      <c r="M4" s="19">
        <f>(L4)*C4</f>
        <v>409641.59918250004</v>
      </c>
      <c r="N4" s="5">
        <f>M4*12</f>
        <v>4915699.1901900005</v>
      </c>
    </row>
    <row r="5" spans="1:14" ht="66" customHeight="1" x14ac:dyDescent="0.25">
      <c r="A5" s="2">
        <v>4</v>
      </c>
      <c r="B5" s="20" t="s">
        <v>11</v>
      </c>
      <c r="C5" s="3">
        <v>1</v>
      </c>
      <c r="D5" s="5">
        <v>433.25</v>
      </c>
      <c r="E5" s="6">
        <f>(D5*22)</f>
        <v>9531.5</v>
      </c>
      <c r="F5" s="19">
        <f xml:space="preserve"> E5*3.25%</f>
        <v>309.77375000000001</v>
      </c>
      <c r="G5" s="6">
        <v>1800</v>
      </c>
      <c r="H5" s="25">
        <f>E5*1%</f>
        <v>95.314999999999998</v>
      </c>
      <c r="I5" s="12">
        <f>C8</f>
        <v>3.85E-2</v>
      </c>
      <c r="J5" s="19">
        <f xml:space="preserve"> (E5+F5+G5+H5)*3.85%</f>
        <v>451.85866687500004</v>
      </c>
      <c r="K5" s="19">
        <f t="shared" si="0"/>
        <v>2112.585975</v>
      </c>
      <c r="L5" s="19">
        <f>E5+F5+G5+H5+J5+K5</f>
        <v>14301.033391875</v>
      </c>
      <c r="M5" s="19">
        <f>(L5)*C5</f>
        <v>14301.033391875</v>
      </c>
      <c r="N5" s="23">
        <f>M5*12</f>
        <v>171612.40070250002</v>
      </c>
    </row>
    <row r="6" spans="1:14" x14ac:dyDescent="0.25">
      <c r="N6" s="24">
        <f>SUM(N2:N5)</f>
        <v>7793075.6972325006</v>
      </c>
    </row>
    <row r="7" spans="1:14" ht="62.25" customHeight="1" x14ac:dyDescent="0.25">
      <c r="B7" s="13" t="s">
        <v>2</v>
      </c>
      <c r="C7" s="4" t="s">
        <v>9</v>
      </c>
    </row>
    <row r="8" spans="1:14" ht="78.75" x14ac:dyDescent="0.25">
      <c r="A8" s="8"/>
      <c r="B8" s="21" t="s">
        <v>3</v>
      </c>
      <c r="C8" s="14">
        <v>3.85E-2</v>
      </c>
      <c r="D8" s="9"/>
      <c r="E8" s="9"/>
      <c r="F8" s="9"/>
      <c r="G8" s="10"/>
      <c r="H8" s="11"/>
      <c r="I8" s="11"/>
      <c r="J8" s="11"/>
      <c r="K8" s="9"/>
      <c r="L8" s="9"/>
      <c r="M8" s="9"/>
      <c r="N8" s="9"/>
    </row>
    <row r="10" spans="1:14" x14ac:dyDescent="0.25">
      <c r="B10" s="15" t="s">
        <v>7</v>
      </c>
    </row>
    <row r="11" spans="1:14" x14ac:dyDescent="0.25">
      <c r="B11" s="15" t="s">
        <v>8</v>
      </c>
    </row>
    <row r="12" spans="1:14" x14ac:dyDescent="0.25">
      <c r="B12" t="s">
        <v>20</v>
      </c>
    </row>
    <row r="13" spans="1:14" x14ac:dyDescent="0.25">
      <c r="B13" t="s">
        <v>21</v>
      </c>
    </row>
  </sheetData>
  <pageMargins left="0.19685039370078741" right="0.11811023622047245" top="0" bottom="0" header="0.31496062992125984" footer="0.31496062992125984"/>
  <pageSetup paperSize="9" scale="5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workbookViewId="0">
      <selection activeCell="E17" sqref="E17"/>
    </sheetView>
  </sheetViews>
  <sheetFormatPr defaultRowHeight="15" x14ac:dyDescent="0.25"/>
  <cols>
    <col min="1" max="1" width="10.28515625" customWidth="1"/>
    <col min="2" max="2" width="33.5703125" customWidth="1"/>
    <col min="3" max="3" width="18.140625" customWidth="1"/>
    <col min="4" max="4" width="13" customWidth="1"/>
    <col min="5" max="5" width="14.28515625" customWidth="1"/>
    <col min="6" max="6" width="17.7109375" customWidth="1"/>
    <col min="7" max="7" width="17.42578125" customWidth="1"/>
    <col min="8" max="8" width="16.7109375" customWidth="1"/>
    <col min="9" max="9" width="12.7109375" customWidth="1"/>
    <col min="10" max="10" width="19.42578125" customWidth="1"/>
    <col min="11" max="11" width="11.7109375" customWidth="1"/>
    <col min="12" max="12" width="12.85546875" customWidth="1"/>
    <col min="13" max="13" width="13.7109375" customWidth="1"/>
    <col min="14" max="14" width="15.28515625" customWidth="1"/>
  </cols>
  <sheetData>
    <row r="1" spans="1:14" ht="110.25" x14ac:dyDescent="0.25">
      <c r="A1" s="26" t="s">
        <v>0</v>
      </c>
      <c r="B1" s="27" t="s">
        <v>1</v>
      </c>
      <c r="C1" s="28" t="s">
        <v>6</v>
      </c>
      <c r="D1" s="28" t="s">
        <v>4</v>
      </c>
      <c r="E1" s="28" t="s">
        <v>25</v>
      </c>
      <c r="F1" s="28" t="s">
        <v>33</v>
      </c>
      <c r="G1" s="29" t="s">
        <v>34</v>
      </c>
      <c r="H1" s="30" t="s">
        <v>26</v>
      </c>
      <c r="I1" s="30" t="s">
        <v>27</v>
      </c>
      <c r="J1" s="30" t="s">
        <v>28</v>
      </c>
      <c r="K1" s="28" t="s">
        <v>29</v>
      </c>
      <c r="L1" s="28" t="s">
        <v>30</v>
      </c>
      <c r="M1" s="28" t="s">
        <v>31</v>
      </c>
      <c r="N1" s="28" t="s">
        <v>32</v>
      </c>
    </row>
    <row r="2" spans="1:14" ht="31.5" x14ac:dyDescent="0.25">
      <c r="A2" s="31">
        <v>1</v>
      </c>
      <c r="B2" s="32" t="s">
        <v>5</v>
      </c>
      <c r="C2" s="33">
        <v>5</v>
      </c>
      <c r="D2" s="34">
        <v>918</v>
      </c>
      <c r="E2" s="35">
        <f>(D2*22)</f>
        <v>20196</v>
      </c>
      <c r="F2" s="36">
        <f>(E2*3.25%)</f>
        <v>656.37</v>
      </c>
      <c r="G2" s="35">
        <f>15000*12%</f>
        <v>1800</v>
      </c>
      <c r="H2" s="35">
        <f>15000*1%</f>
        <v>150</v>
      </c>
      <c r="I2" s="37">
        <f>C8</f>
        <v>0</v>
      </c>
      <c r="J2" s="36">
        <f>(E2+F2+G2+H2)*C8</f>
        <v>0</v>
      </c>
      <c r="K2" s="35">
        <v>3812.4</v>
      </c>
      <c r="L2" s="36">
        <f>(E2+F2+G2+H2+J2+K2)</f>
        <v>26614.77</v>
      </c>
      <c r="M2" s="38">
        <f>(L2)*C2</f>
        <v>133073.85</v>
      </c>
      <c r="N2" s="39">
        <f>(M2*12)</f>
        <v>1596886.2000000002</v>
      </c>
    </row>
    <row r="3" spans="1:14" ht="31.5" x14ac:dyDescent="0.25">
      <c r="A3" s="31">
        <v>2</v>
      </c>
      <c r="B3" s="32" t="s">
        <v>10</v>
      </c>
      <c r="C3" s="33">
        <v>4</v>
      </c>
      <c r="D3" s="34">
        <v>693</v>
      </c>
      <c r="E3" s="35">
        <f>(D3*22)</f>
        <v>15246</v>
      </c>
      <c r="F3" s="36">
        <f>(E3*3.25%)</f>
        <v>495.495</v>
      </c>
      <c r="G3" s="35">
        <f t="shared" ref="G3:G4" si="0">15000*12%</f>
        <v>1800</v>
      </c>
      <c r="H3" s="35">
        <f t="shared" ref="H3" si="1">15000*1%</f>
        <v>150</v>
      </c>
      <c r="I3" s="37">
        <f>C8</f>
        <v>0</v>
      </c>
      <c r="J3" s="36">
        <f>(E3+F3+G3+H3)*C8</f>
        <v>0</v>
      </c>
      <c r="K3" s="36">
        <f>(E3+F3+G3+H3)*18%</f>
        <v>3184.4691000000003</v>
      </c>
      <c r="L3" s="36">
        <f>(E3+F3+G3+H3+J3+K3)</f>
        <v>20875.964100000005</v>
      </c>
      <c r="M3" s="38">
        <f t="shared" ref="M3:M5" si="2">(L3)*C3</f>
        <v>83503.856400000019</v>
      </c>
      <c r="N3" s="39">
        <f>M3*12</f>
        <v>1002046.2768000002</v>
      </c>
    </row>
    <row r="4" spans="1:14" ht="47.25" x14ac:dyDescent="0.25">
      <c r="A4" s="31">
        <v>3</v>
      </c>
      <c r="B4" s="32" t="s">
        <v>12</v>
      </c>
      <c r="C4" s="33">
        <v>1</v>
      </c>
      <c r="D4" s="34">
        <v>693</v>
      </c>
      <c r="E4" s="35">
        <f>(D4*22)</f>
        <v>15246</v>
      </c>
      <c r="F4" s="36">
        <f>(E4*3.25%)</f>
        <v>495.495</v>
      </c>
      <c r="G4" s="35">
        <f t="shared" si="0"/>
        <v>1800</v>
      </c>
      <c r="H4" s="35">
        <f>15000*1%</f>
        <v>150</v>
      </c>
      <c r="I4" s="37">
        <f>C8</f>
        <v>0</v>
      </c>
      <c r="J4" s="36">
        <f>(E4+F4+G4+H4)*C8</f>
        <v>0</v>
      </c>
      <c r="K4" s="36">
        <f>(E4+F4+G4+H4)*18%</f>
        <v>3184.4691000000003</v>
      </c>
      <c r="L4" s="36">
        <f>(E4+F4+G4+H4+J4+K4)</f>
        <v>20875.964100000005</v>
      </c>
      <c r="M4" s="38">
        <f t="shared" si="2"/>
        <v>20875.964100000005</v>
      </c>
      <c r="N4" s="39">
        <f>M4*12</f>
        <v>250511.56920000006</v>
      </c>
    </row>
    <row r="5" spans="1:14" ht="63" x14ac:dyDescent="0.25">
      <c r="A5" s="31">
        <v>4</v>
      </c>
      <c r="B5" s="32" t="s">
        <v>11</v>
      </c>
      <c r="C5" s="33">
        <v>19</v>
      </c>
      <c r="D5" s="34">
        <v>433.25</v>
      </c>
      <c r="E5" s="35">
        <f>(D5*22)</f>
        <v>9531.5</v>
      </c>
      <c r="F5" s="36">
        <f>(E5*3.25%)</f>
        <v>309.77375000000001</v>
      </c>
      <c r="G5" s="35">
        <f>E5*12%</f>
        <v>1143.78</v>
      </c>
      <c r="H5" s="35">
        <f>(E5*1%)</f>
        <v>95.314999999999998</v>
      </c>
      <c r="I5" s="37">
        <f>C8</f>
        <v>0</v>
      </c>
      <c r="J5" s="36">
        <f>(E5+F5+G5+H5)*C8</f>
        <v>0</v>
      </c>
      <c r="K5" s="36">
        <f>(E5+F5+G5+H5)*18%</f>
        <v>1994.4663750000002</v>
      </c>
      <c r="L5" s="36">
        <f>(E5+F5+G5+H5+J5+K5)</f>
        <v>13074.835125000001</v>
      </c>
      <c r="M5" s="38">
        <f t="shared" si="2"/>
        <v>248421.86737500003</v>
      </c>
      <c r="N5" s="39">
        <f>M5*12</f>
        <v>2981062.4085000004</v>
      </c>
    </row>
    <row r="6" spans="1:14" x14ac:dyDescent="0.25">
      <c r="N6">
        <f>SUM(N2:N5)</f>
        <v>5830506.4545000009</v>
      </c>
    </row>
    <row r="7" spans="1:14" ht="18.75" x14ac:dyDescent="0.25">
      <c r="B7" s="40" t="s">
        <v>2</v>
      </c>
      <c r="C7" s="4" t="s">
        <v>9</v>
      </c>
    </row>
    <row r="8" spans="1:14" ht="47.25" x14ac:dyDescent="0.25">
      <c r="A8" s="41"/>
      <c r="B8" s="42" t="s">
        <v>3</v>
      </c>
      <c r="C8" s="14">
        <v>0</v>
      </c>
      <c r="D8" s="43"/>
      <c r="E8" s="43"/>
      <c r="F8" s="43"/>
      <c r="G8" s="44"/>
      <c r="H8" s="45"/>
      <c r="I8" s="45"/>
      <c r="J8" s="45"/>
      <c r="K8" s="43"/>
      <c r="L8" s="43"/>
      <c r="M8" s="43"/>
      <c r="N8" s="43"/>
    </row>
    <row r="10" spans="1:14" x14ac:dyDescent="0.25">
      <c r="B10" s="15" t="s">
        <v>7</v>
      </c>
    </row>
    <row r="11" spans="1:14" x14ac:dyDescent="0.25">
      <c r="B11" s="15" t="s">
        <v>8</v>
      </c>
    </row>
    <row r="12" spans="1:14" x14ac:dyDescent="0.25">
      <c r="B12" t="s">
        <v>20</v>
      </c>
    </row>
    <row r="13" spans="1:14" x14ac:dyDescent="0.25">
      <c r="B13" t="s">
        <v>21</v>
      </c>
    </row>
  </sheetData>
  <sheetProtection algorithmName="SHA-512" hashValue="+uFyZYQsax/4t7uf9AfL5k6Vf3zbZAsmnEt65aSF1XfYTjv7mZrUSwubcwENuxy/ocLeLk5IX20pTGmsxU+hAA==" saltValue="mI2IoZcTA56yUHn/Tqc7Ww==" spinCount="100000" sheet="1" objects="1" scenarios="1"/>
  <pageMargins left="0.7" right="0.7" top="0.75" bottom="0.75" header="0.3" footer="0.3"/>
  <pageSetup paperSize="9" scale="5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New-1</vt:lpstr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HP</cp:lastModifiedBy>
  <cp:lastPrinted>2026-07-06T10:23:11Z</cp:lastPrinted>
  <dcterms:created xsi:type="dcterms:W3CDTF">2025-05-20T05:19:42Z</dcterms:created>
  <dcterms:modified xsi:type="dcterms:W3CDTF">2026-07-08T11:43:03Z</dcterms:modified>
</cp:coreProperties>
</file>